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GavinWu\Downloads\2025 EMRT Updates - 2\"/>
    </mc:Choice>
  </mc:AlternateContent>
  <xr:revisionPtr revIDLastSave="0" documentId="13_ncr:1_{67CA7433-A7B7-4DD3-8C11-2A63A58E261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4240" windowHeight="13020" tabRatio="789"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<sst xmlns="http://schemas.openxmlformats.org/spreadsheetml/2006/main" count="28451" uniqueCount="20161">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</sst>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abSelected="1"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E5B1271A-3245-42A2-8F67-D1B1C8A0D380}"/>
    </customSheetView>
    <customSheetView guid="{C59130F4-2E03-5E48-94CE-6E4A0484DB9E}" showAutoFilter="1">
      <selection activeCell="E4" sqref="E4"/>
      <pageMargins left="0" right="0" top="0" bottom="0" header="0" footer="0"/>
      <pageSetup paperSize="9" orientation="portrait"/>
      <headerFooter alignWithMargins="0"/>
      <autoFilter ref="B1:N1" xr:uid="{4C899F67-EE83-4657-A589-4E6CB978C6F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7870D6AE-44BB-4FAF-A06C-92978C6E1920}"/>
    </customSheetView>
    <customSheetView guid="{C59130F4-2E03-5E48-94CE-6E4A0484DB9E}" showAutoFilter="1">
      <selection activeCell="C1" sqref="C1:D65536"/>
      <pageMargins left="0" right="0" top="0" bottom="0" header="0" footer="0"/>
      <pageSetup orientation="portrait"/>
      <headerFooter alignWithMargins="0"/>
      <autoFilter ref="B1:C1" xr:uid="{6FE5B857-9F0C-45BD-AF90-23A6216EFC3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D8" sqref="D8:J8"/>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36"/>
      <c r="E31" s="437"/>
      <c r="F31" s="8"/>
      <c r="G31" s="401"/>
      <c r="H31" s="402"/>
      <c r="I31" s="402"/>
      <c r="J31" s="403"/>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36"/>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c r="E35" s="437"/>
      <c r="F35" s="8"/>
      <c r="G35" s="401"/>
      <c r="H35" s="402"/>
      <c r="I35" s="402"/>
      <c r="J35" s="403"/>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36"/>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c r="E47" s="437"/>
      <c r="F47" s="8"/>
      <c r="G47" s="401"/>
      <c r="H47" s="402"/>
      <c r="I47" s="402"/>
      <c r="J47" s="403"/>
      <c r="K47" s="29"/>
      <c r="L47" s="104"/>
      <c r="M47">
        <f t="shared" si="38"/>
        <v>0</v>
      </c>
      <c r="P47" s="299" t="str">
        <f t="shared" si="47"/>
        <v>(*)</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68</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f>Declaration!D8</f>
        <v>0</v>
      </c>
      <c r="C4" s="135" t="str">
        <f t="shared" ref="C4:C11" ca="1" si="0">IF(H4=1,J4,I4)</f>
        <v>Provide your company name on the Declaration tab cell D8</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f>Declaration!D9</f>
        <v>0</v>
      </c>
      <c r="C5" s="135" t="str">
        <f t="shared" ca="1" si="0"/>
        <v>Select the scope of declaration on the Declaration tab cell D9</v>
      </c>
      <c r="D5" s="84" t="str">
        <f>IF(H5=1,"Click here to enter Declaration Scope","")</f>
        <v>Click here to enter Declaration Scope</v>
      </c>
      <c r="E5" s="16" t="s">
        <v>15</v>
      </c>
      <c r="F5" s="82">
        <v>1</v>
      </c>
      <c r="G5" s="61">
        <f t="shared" si="1"/>
        <v>1</v>
      </c>
      <c r="H5" s="62">
        <f t="shared" si="2"/>
        <v>1</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f>Declaration!D19</f>
        <v>0</v>
      </c>
      <c r="C9" s="135" t="str">
        <f t="shared" ca="1" si="0"/>
        <v xml:space="preserve">Provide contact name in Declaration tab cell D19 </v>
      </c>
      <c r="D9" s="315" t="str">
        <f>IF(H9=1,"Click here to enter Contact Name","")</f>
        <v>Click here to enter Contact Name</v>
      </c>
      <c r="E9" s="16" t="s">
        <v>15</v>
      </c>
      <c r="F9" s="82">
        <v>1</v>
      </c>
      <c r="G9" s="61">
        <f t="shared" si="1"/>
        <v>1</v>
      </c>
      <c r="H9" s="62">
        <f t="shared" si="2"/>
        <v>1</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f>Declaration!D20</f>
        <v>0</v>
      </c>
      <c r="C10" s="135" t="str">
        <f t="shared" ca="1" si="0"/>
        <v>Provide a valid email for contact in Declaration tab cell D20</v>
      </c>
      <c r="D10" s="314" t="str">
        <f>IF(H10=1,"Click here to enter Email-Contact","")</f>
        <v>Click here to enter Email-Contact</v>
      </c>
      <c r="E10" s="16" t="s">
        <v>15</v>
      </c>
      <c r="F10" s="82">
        <v>1</v>
      </c>
      <c r="G10" s="61">
        <f>IF(ISNUMBER(SEARCH("@",B10)),0,1)</f>
        <v>1</v>
      </c>
      <c r="H10" s="62">
        <f t="shared" si="2"/>
        <v>1</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f>Declaration!D21</f>
        <v>0</v>
      </c>
      <c r="C11" s="135" t="str">
        <f t="shared" ca="1" si="0"/>
        <v>Provide a phone number for contact in Declaration tab cell D21</v>
      </c>
      <c r="D11" s="314" t="str">
        <f>IF(H11=1,"Click here to enter Phone-Contact","")</f>
        <v>Click here to enter Phone-Contact</v>
      </c>
      <c r="E11" s="16" t="s">
        <v>15</v>
      </c>
      <c r="F11" s="82">
        <v>1</v>
      </c>
      <c r="G11" s="61">
        <f t="shared" si="1"/>
        <v>1</v>
      </c>
      <c r="H11" s="62">
        <f t="shared" si="2"/>
        <v>1</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f>Declaration!D22</f>
        <v>0</v>
      </c>
      <c r="C12" s="135" t="str">
        <f t="shared" ref="C12:C72" ca="1" si="3">IF(H12=1,J12,I12)</f>
        <v>Provide authorized company representative contact name in Declaration tab cell D22</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f>Declaration!D24</f>
        <v>0</v>
      </c>
      <c r="C13" s="78" t="str">
        <f t="shared" ca="1" si="3"/>
        <v>Provide an email for authorized company representative on Declaration tab cell D24</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0</v>
      </c>
      <c r="C15" s="78" t="str">
        <f t="shared" ca="1" si="3"/>
        <v>Provide date the form was completed on Declaration tab cell D26</v>
      </c>
      <c r="D15" s="314" t="str">
        <f>IF(H15=1,"Click here to enter Date of Completion","")</f>
        <v>Click here to enter Date of Completion</v>
      </c>
      <c r="E15" s="16" t="s">
        <v>15</v>
      </c>
      <c r="F15" s="82">
        <v>1</v>
      </c>
      <c r="G15" s="61">
        <f t="shared" si="4"/>
        <v>1</v>
      </c>
      <c r="H15" s="62">
        <f t="shared" si="2"/>
        <v>1</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f>Declaration!D30</f>
        <v>0</v>
      </c>
      <c r="C17" s="78" t="str">
        <f t="shared" ca="1" si="3"/>
        <v>Declare if specified mineral is intentionally added to your products on Declaration tab cell D30</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f>Declaration!D31</f>
        <v>0</v>
      </c>
      <c r="C18" s="78" t="str">
        <f t="shared" ca="1" si="3"/>
        <v>Declare if specified mineral is intentionally added to your products on Declaration tab cell D31</v>
      </c>
      <c r="D18" s="314" t="str">
        <f>IF(H18=1,"Click here to answer question 1 for specified mineral","")</f>
        <v>Click here to answer question 1 for specified mineral</v>
      </c>
      <c r="E18" s="16" t="s">
        <v>15</v>
      </c>
      <c r="F18" s="321">
        <f t="shared" ref="F18:F22" si="5">IF(A18="",0,1)</f>
        <v>1</v>
      </c>
      <c r="G18" s="61">
        <f t="shared" ref="G18:G22" si="6">IF(B18=0,1,0)</f>
        <v>1</v>
      </c>
      <c r="H18" s="62">
        <f t="shared" ref="H18:H22" si="7">F18*G18</f>
        <v>1</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f>Declaration!D32</f>
        <v>0</v>
      </c>
      <c r="C19" s="78" t="str">
        <f t="shared" ca="1" si="3"/>
        <v>Declare if specified mineral is intentionally added to your products on Declaration tab cell D32</v>
      </c>
      <c r="D19" s="314" t="str">
        <f t="shared" ref="D19:D22" si="8">IF(H19=1,"Click here to answer question 1 for specified mineral","")</f>
        <v>Click here to answer question 1 for specified mineral</v>
      </c>
      <c r="E19" s="16" t="s">
        <v>15</v>
      </c>
      <c r="F19" s="321">
        <f t="shared" si="5"/>
        <v>1</v>
      </c>
      <c r="G19" s="61">
        <f t="shared" si="6"/>
        <v>1</v>
      </c>
      <c r="H19" s="62">
        <f t="shared" si="7"/>
        <v>1</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f>Declaration!D33</f>
        <v>0</v>
      </c>
      <c r="C20" s="78" t="str">
        <f t="shared" ca="1" si="3"/>
        <v>Declare if specified mineral is intentionally added to your products on Declaration tab cell D33</v>
      </c>
      <c r="D20" s="314" t="str">
        <f t="shared" si="8"/>
        <v>Click here to answer question 1 for specified mineral</v>
      </c>
      <c r="E20" s="16" t="s">
        <v>15</v>
      </c>
      <c r="F20" s="321">
        <f t="shared" si="5"/>
        <v>1</v>
      </c>
      <c r="G20" s="61">
        <f t="shared" si="6"/>
        <v>1</v>
      </c>
      <c r="H20" s="62">
        <f t="shared" si="7"/>
        <v>1</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f>Declaration!D34</f>
        <v>0</v>
      </c>
      <c r="C21" s="78" t="str">
        <f t="shared" ca="1" si="3"/>
        <v>Declare if specified mineral is intentionally added to your products on Declaration tab cell D34</v>
      </c>
      <c r="D21" s="314" t="str">
        <f t="shared" si="8"/>
        <v>Click here to answer question 1 for specified mineral</v>
      </c>
      <c r="E21" s="16"/>
      <c r="F21" s="321">
        <f t="shared" si="5"/>
        <v>1</v>
      </c>
      <c r="G21" s="61">
        <f t="shared" si="6"/>
        <v>1</v>
      </c>
      <c r="H21" s="62">
        <f t="shared" si="7"/>
        <v>1</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f>Declaration!D35</f>
        <v>0</v>
      </c>
      <c r="C22" s="78" t="str">
        <f t="shared" ca="1" si="3"/>
        <v>Declare if specified mineral is intentionally added to your products on Declaration tab cell D35</v>
      </c>
      <c r="D22" s="314" t="str">
        <f t="shared" si="8"/>
        <v>Click here to answer question 1 for specified mineral</v>
      </c>
      <c r="E22" s="16"/>
      <c r="F22" s="321">
        <f t="shared" si="5"/>
        <v>1</v>
      </c>
      <c r="G22" s="61">
        <f t="shared" si="6"/>
        <v>1</v>
      </c>
      <c r="H22" s="62">
        <f t="shared" si="7"/>
        <v>1</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Declare if specified mineral is necessary to the production of your products and contained within the finished products declared in Declaration tab cell D42</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f>Declaration!D43</f>
        <v>0</v>
      </c>
      <c r="C29" s="135" t="str">
        <f t="shared" ca="1" si="9"/>
        <v>Declare if specified mineral is necessary to the production of your products and contained within the finished products declared in Declaration tab cell D43</v>
      </c>
      <c r="D29" s="314" t="str">
        <f t="shared" ref="D29:D33" si="10">IF(H29=1,"Click here to answer question 2 for specified mineral","")</f>
        <v>Click here to answer question 2 for specified mineral</v>
      </c>
      <c r="E29" s="16" t="s">
        <v>15</v>
      </c>
      <c r="F29" s="83">
        <f t="shared" ref="F29:F33" si="11">IF(OR(A18="",B18="No",B18="Unknown",B18="Not declaring"),0,1)</f>
        <v>1</v>
      </c>
      <c r="G29" s="61">
        <f t="shared" ref="G29:G33" si="12">IF(B29=0,1,0)</f>
        <v>1</v>
      </c>
      <c r="H29" s="62">
        <f t="shared" ref="H29:H33" si="13">F29*G29</f>
        <v>1</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Declare if specified mineral is necessary to the production of your products and contained within the finished products declared in Declaration tab cell D44</v>
      </c>
      <c r="D30" s="314" t="str">
        <f t="shared" si="10"/>
        <v>Click here to answer question 2 for specified mineral</v>
      </c>
      <c r="E30" s="16"/>
      <c r="F30" s="83">
        <f t="shared" si="11"/>
        <v>1</v>
      </c>
      <c r="G30" s="61">
        <f t="shared" si="12"/>
        <v>1</v>
      </c>
      <c r="H30" s="62">
        <f t="shared" si="13"/>
        <v>1</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Lithium(*)</v>
      </c>
      <c r="B31" s="78">
        <f>Declaration!D45</f>
        <v>0</v>
      </c>
      <c r="C31" s="135" t="str">
        <f t="shared" ca="1" si="9"/>
        <v>Declare if specified mineral is necessary to the production of your products and contained within the finished products declared in Declaration tab cell D45</v>
      </c>
      <c r="D31" s="314" t="str">
        <f t="shared" si="10"/>
        <v>Click here to answer question 2 for specified mineral</v>
      </c>
      <c r="E31" s="16"/>
      <c r="F31" s="83">
        <f t="shared" si="11"/>
        <v>1</v>
      </c>
      <c r="G31" s="61">
        <f t="shared" si="12"/>
        <v>1</v>
      </c>
      <c r="H31" s="62">
        <f t="shared" si="13"/>
        <v>1</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Mica(*)</v>
      </c>
      <c r="B32" s="78">
        <f>Declaration!D46</f>
        <v>0</v>
      </c>
      <c r="C32" s="135" t="str">
        <f t="shared" ca="1" si="9"/>
        <v>Declare if specified mineral is necessary to the production of your products and contained within the finished products declared in Declaration tab cell D46</v>
      </c>
      <c r="D32" s="314" t="str">
        <f t="shared" si="10"/>
        <v>Click here to answer question 2 for specified mineral</v>
      </c>
      <c r="E32" s="16"/>
      <c r="F32" s="83">
        <f t="shared" si="11"/>
        <v>1</v>
      </c>
      <c r="G32" s="61">
        <f t="shared" si="12"/>
        <v>1</v>
      </c>
      <c r="H32" s="62">
        <f t="shared" si="13"/>
        <v>1</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Nickel(*)</v>
      </c>
      <c r="B33" s="78">
        <f>Declaration!D47</f>
        <v>0</v>
      </c>
      <c r="C33" s="135" t="str">
        <f t="shared" ca="1" si="9"/>
        <v>Declare if specified mineral is necessary to the production of your products and contained within the finished products declared in Declaration tab cell D47</v>
      </c>
      <c r="D33" s="314" t="str">
        <f t="shared" si="10"/>
        <v>Click here to answer question 2 for specified mineral</v>
      </c>
      <c r="E33" s="16"/>
      <c r="F33" s="83">
        <f t="shared" si="11"/>
        <v>1</v>
      </c>
      <c r="G33" s="61">
        <f t="shared" si="12"/>
        <v>1</v>
      </c>
      <c r="H33" s="62">
        <f t="shared" si="13"/>
        <v>1</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Declare if specified mineral used within the scope of products declared within this survey response originated from a conflict-affected and high-risk area on the Declaration tab cell D54</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f>Declaration!D55</f>
        <v>0</v>
      </c>
      <c r="C40" s="135" t="str">
        <f t="shared" ca="1" si="3"/>
        <v>Declare if specified mineral used within the scope of products declared within this survey response originated from a conflict-affected and high-risk area on the Declaration tab cell D55</v>
      </c>
      <c r="D40" s="316" t="str">
        <f t="shared" ref="D40:D44" si="16">IF(H40=1,"Click here to answer question 3 for Specified mineral","")</f>
        <v>Click here to answer question 3 for Specified mineral</v>
      </c>
      <c r="E40" s="16" t="s">
        <v>15</v>
      </c>
      <c r="F40" s="83">
        <f t="shared" ref="F40:F44" si="17">IF(OR(A18="",B18="No",B18="Unknown",B18="Not declaring",B29="No",B29="Unknown"),0,1)</f>
        <v>1</v>
      </c>
      <c r="G40" s="61">
        <f t="shared" ref="G40:G44" si="18">IF(B40=0,1,0)</f>
        <v>1</v>
      </c>
      <c r="H40" s="62">
        <f t="shared" ref="H40:H44" si="19">F40*G40</f>
        <v>1</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Graphite(*)</v>
      </c>
      <c r="B41" s="78">
        <f>Declaration!D56</f>
        <v>0</v>
      </c>
      <c r="C41" s="135" t="str">
        <f t="shared" ca="1" si="3"/>
        <v>Declare if specified mineral used within the scope of products declared within this survey response originated from a conflict-affected and high-risk area on the Declaration tab cell D56</v>
      </c>
      <c r="D41" s="316" t="str">
        <f t="shared" si="16"/>
        <v>Click here to answer question 3 for Specified mineral</v>
      </c>
      <c r="E41" s="16"/>
      <c r="F41" s="83">
        <f t="shared" si="17"/>
        <v>1</v>
      </c>
      <c r="G41" s="61">
        <f t="shared" si="18"/>
        <v>1</v>
      </c>
      <c r="H41" s="62">
        <f t="shared" si="19"/>
        <v>1</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Lithium(*)</v>
      </c>
      <c r="B42" s="78">
        <f>Declaration!D57</f>
        <v>0</v>
      </c>
      <c r="C42" s="135" t="str">
        <f t="shared" ca="1" si="3"/>
        <v>Declare if specified mineral used within the scope of products declared within this survey response originated from a conflict-affected and high-risk area on the Declaration tab cell D57</v>
      </c>
      <c r="D42" s="316" t="str">
        <f t="shared" si="16"/>
        <v>Click here to answer question 3 for Specified mineral</v>
      </c>
      <c r="E42" s="16"/>
      <c r="F42" s="83">
        <f t="shared" si="17"/>
        <v>1</v>
      </c>
      <c r="G42" s="61">
        <f t="shared" si="18"/>
        <v>1</v>
      </c>
      <c r="H42" s="62">
        <f t="shared" si="19"/>
        <v>1</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Mica(*)</v>
      </c>
      <c r="B43" s="78">
        <f>Declaration!D58</f>
        <v>0</v>
      </c>
      <c r="C43" s="135" t="str">
        <f t="shared" ca="1" si="3"/>
        <v>Declare if specified mineral used within the scope of products declared within this survey response originated from a conflict-affected and high-risk area on the Declaration tab cell D58</v>
      </c>
      <c r="D43" s="316" t="str">
        <f t="shared" si="16"/>
        <v>Click here to answer question 3 for Specified mineral</v>
      </c>
      <c r="E43" s="16"/>
      <c r="F43" s="83">
        <f t="shared" si="17"/>
        <v>1</v>
      </c>
      <c r="G43" s="61">
        <f t="shared" si="18"/>
        <v>1</v>
      </c>
      <c r="H43" s="62">
        <f t="shared" si="19"/>
        <v>1</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Nickel(*)</v>
      </c>
      <c r="B44" s="78">
        <f>Declaration!D59</f>
        <v>0</v>
      </c>
      <c r="C44" s="135" t="str">
        <f t="shared" ca="1" si="3"/>
        <v>Declare if specified mineral used within the scope of products declared within this survey response originated from a conflict-affected and high-risk area on the Declaration tab cell D59</v>
      </c>
      <c r="D44" s="316" t="str">
        <f t="shared" si="16"/>
        <v>Click here to answer question 3 for Specified mineral</v>
      </c>
      <c r="E44" s="16"/>
      <c r="F44" s="83">
        <f t="shared" si="17"/>
        <v>1</v>
      </c>
      <c r="G44" s="61">
        <f t="shared" si="18"/>
        <v>1</v>
      </c>
      <c r="H44" s="62">
        <f t="shared" si="19"/>
        <v>1</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Declare if specified mineral used within the scope of products declared within this survey response originated entirely from a recycled or scrap source on the Declaration tab cell D66</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Declare if specified mineral used within the scope of products declared within this survey response originated entirely from a recycled or scrap source on the Declaration tab cell D67</v>
      </c>
      <c r="D51" s="316" t="str">
        <f t="shared" ref="D51:D55" si="21">IF(H51=1,"Click here to answer question 4 for specified mineral","")</f>
        <v>Click here to answer question 4 for specified mineral</v>
      </c>
      <c r="E51" s="16"/>
      <c r="F51" s="83">
        <f t="shared" ref="F51:F55" si="22">F40</f>
        <v>1</v>
      </c>
      <c r="G51" s="61">
        <f t="shared" ref="G51:G55" si="23">IF(B51=0,1,0)</f>
        <v>1</v>
      </c>
      <c r="H51" s="62">
        <f t="shared" ref="H51:H55" si="24">F51*G51</f>
        <v>1</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Declare if specified mineral used within the scope of products declared within this survey response originated entirely from a recycled or scrap source on the Declaration tab cell D68</v>
      </c>
      <c r="D52" s="316" t="str">
        <f t="shared" si="21"/>
        <v>Click here to answer question 4 for specified mineral</v>
      </c>
      <c r="E52" s="16"/>
      <c r="F52" s="83">
        <f t="shared" si="22"/>
        <v>1</v>
      </c>
      <c r="G52" s="61">
        <f t="shared" si="23"/>
        <v>1</v>
      </c>
      <c r="H52" s="62">
        <f t="shared" si="24"/>
        <v>1</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Declare if specified mineral used within the scope of products declared within this survey response originated entirely from a recycled or scrap source on the Declaration tab cell D69</v>
      </c>
      <c r="D53" s="316" t="str">
        <f t="shared" si="21"/>
        <v>Click here to answer question 4 for specified mineral</v>
      </c>
      <c r="E53" s="16"/>
      <c r="F53" s="83">
        <f t="shared" si="22"/>
        <v>1</v>
      </c>
      <c r="G53" s="61">
        <f t="shared" si="23"/>
        <v>1</v>
      </c>
      <c r="H53" s="62">
        <f t="shared" si="24"/>
        <v>1</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Declare if specified mineral used within the scope of products declared within this survey response originated entirely from a recycled or scrap source on the Declaration tab cell D70</v>
      </c>
      <c r="D54" s="316" t="str">
        <f t="shared" si="21"/>
        <v>Click here to answer question 4 for specified mineral</v>
      </c>
      <c r="E54" s="16"/>
      <c r="F54" s="83">
        <f t="shared" si="22"/>
        <v>1</v>
      </c>
      <c r="G54" s="61">
        <f t="shared" si="23"/>
        <v>1</v>
      </c>
      <c r="H54" s="62">
        <f t="shared" si="24"/>
        <v>1</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Declare if specified mineral used within the scope of products declared within this survey response originated entirely from a recycled or scrap source on the Declaration tab cell D71</v>
      </c>
      <c r="D55" s="316" t="str">
        <f t="shared" si="21"/>
        <v>Click here to answer question 4 for specified mineral</v>
      </c>
      <c r="E55" s="16"/>
      <c r="F55" s="83">
        <f t="shared" si="22"/>
        <v>1</v>
      </c>
      <c r="G55" s="61">
        <f t="shared" si="23"/>
        <v>1</v>
      </c>
      <c r="H55" s="62">
        <f t="shared" si="24"/>
        <v>1</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Provide % of completeness of supplier's smelter information on Declaration tab cell D78</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f>Declaration!D79</f>
        <v>0</v>
      </c>
      <c r="C62" s="135" t="str">
        <f t="shared" ca="1" si="3"/>
        <v>Provide % of completeness of supplier's smelter information on Declaration tab cell D79</v>
      </c>
      <c r="D62" s="317" t="str">
        <f t="shared" ref="D62:D66" si="25">IF(H62=1,"Click here to answer question 5 for specified mineral","")</f>
        <v>Click here to answer question 5 for specified mineral</v>
      </c>
      <c r="E62" s="16" t="s">
        <v>18</v>
      </c>
      <c r="F62" s="83">
        <f t="shared" ref="F62:F66" si="26">F51</f>
        <v>1</v>
      </c>
      <c r="G62" s="61">
        <f t="shared" ref="G62:G66" si="27">IF(B62=0,1,0)</f>
        <v>1</v>
      </c>
      <c r="H62" s="62">
        <f t="shared" ref="H62:H66" si="28">F62*G62</f>
        <v>1</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Graphite(*)</v>
      </c>
      <c r="B63" s="78">
        <f>Declaration!D80</f>
        <v>0</v>
      </c>
      <c r="C63" s="135" t="str">
        <f t="shared" ca="1" si="3"/>
        <v>Provide % of completeness of supplier's smelter information on Declaration tab cell D80</v>
      </c>
      <c r="D63" s="317" t="str">
        <f t="shared" si="25"/>
        <v>Click here to answer question 5 for specified mineral</v>
      </c>
      <c r="E63" s="16"/>
      <c r="F63" s="83">
        <f t="shared" si="26"/>
        <v>1</v>
      </c>
      <c r="G63" s="61">
        <f t="shared" si="27"/>
        <v>1</v>
      </c>
      <c r="H63" s="62">
        <f t="shared" si="28"/>
        <v>1</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Lithium(*)</v>
      </c>
      <c r="B64" s="78">
        <f>Declaration!D81</f>
        <v>0</v>
      </c>
      <c r="C64" s="135" t="str">
        <f t="shared" ca="1" si="3"/>
        <v>Provide % of completeness of supplier's smelter information on Declaration tab cell D81</v>
      </c>
      <c r="D64" s="317" t="str">
        <f t="shared" si="25"/>
        <v>Click here to answer question 5 for specified mineral</v>
      </c>
      <c r="E64" s="16"/>
      <c r="F64" s="83">
        <f t="shared" si="26"/>
        <v>1</v>
      </c>
      <c r="G64" s="61">
        <f t="shared" si="27"/>
        <v>1</v>
      </c>
      <c r="H64" s="62">
        <f t="shared" si="28"/>
        <v>1</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Mica(*)</v>
      </c>
      <c r="B65" s="78">
        <f>Declaration!D82</f>
        <v>0</v>
      </c>
      <c r="C65" s="135" t="str">
        <f t="shared" ca="1" si="3"/>
        <v>Provide % of completeness of supplier's smelter information on Declaration tab cell D82</v>
      </c>
      <c r="D65" s="317" t="str">
        <f t="shared" si="25"/>
        <v>Click here to answer question 5 for specified mineral</v>
      </c>
      <c r="E65" s="16"/>
      <c r="F65" s="83">
        <f t="shared" si="26"/>
        <v>1</v>
      </c>
      <c r="G65" s="61">
        <f t="shared" si="27"/>
        <v>1</v>
      </c>
      <c r="H65" s="62">
        <f t="shared" si="28"/>
        <v>1</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Nickel(*)</v>
      </c>
      <c r="B66" s="78">
        <f>Declaration!D83</f>
        <v>0</v>
      </c>
      <c r="C66" s="135" t="str">
        <f t="shared" ca="1" si="3"/>
        <v>Provide % of completeness of supplier's smelter information on Declaration tab cell D83</v>
      </c>
      <c r="D66" s="317" t="str">
        <f t="shared" si="25"/>
        <v>Click here to answer question 5 for specified mineral</v>
      </c>
      <c r="E66" s="16"/>
      <c r="F66" s="83">
        <f t="shared" si="26"/>
        <v>1</v>
      </c>
      <c r="G66" s="61">
        <f t="shared" si="27"/>
        <v>1</v>
      </c>
      <c r="H66" s="62">
        <f t="shared" si="28"/>
        <v>1</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Declare if all smelter names have been provided in this survey response under the scope of products declared on the Declaration tab cell D90</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f>Declaration!D91</f>
        <v>0</v>
      </c>
      <c r="C73" s="135" t="str">
        <f t="shared" ref="C73:C81" ca="1" si="31">IF(H73=1,J73,I73)</f>
        <v>Declare if all smelter names have been provided in this survey response under the scope of products declared on the Declaration tab cell D91</v>
      </c>
      <c r="D73" s="317" t="str">
        <f t="shared" ref="D73:D77" si="32">IF(H73=1,"Click here to answer question 6 for specified mineral","")</f>
        <v>Click here to answer question 6 for specified mineral</v>
      </c>
      <c r="E73" s="16" t="s">
        <v>13</v>
      </c>
      <c r="F73" s="83">
        <f t="shared" ref="F73:F77" si="33">F62</f>
        <v>1</v>
      </c>
      <c r="G73" s="61">
        <f t="shared" ref="G73:G77" si="34">IF(B73=0,1,0)</f>
        <v>1</v>
      </c>
      <c r="H73" s="62">
        <f t="shared" ref="H73:H77" si="35">F73*G73</f>
        <v>1</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79" t="str">
        <f>Declaration!B92</f>
        <v>Graphite(*)</v>
      </c>
      <c r="B74" s="78">
        <f>Declaration!D92</f>
        <v>0</v>
      </c>
      <c r="C74" s="135" t="str">
        <f t="shared" ca="1" si="31"/>
        <v>Declare if all smelter names have been provided in this survey response under the scope of products declared on the Declaration tab cell D92</v>
      </c>
      <c r="D74" s="317" t="str">
        <f t="shared" si="32"/>
        <v>Click here to answer question 6 for specified mineral</v>
      </c>
      <c r="E74" s="16"/>
      <c r="F74" s="83">
        <f t="shared" si="33"/>
        <v>1</v>
      </c>
      <c r="G74" s="61">
        <f t="shared" si="34"/>
        <v>1</v>
      </c>
      <c r="H74" s="62">
        <f t="shared" si="35"/>
        <v>1</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79" t="str">
        <f>Declaration!B93</f>
        <v>Lithium(*)</v>
      </c>
      <c r="B75" s="78">
        <f>Declaration!D93</f>
        <v>0</v>
      </c>
      <c r="C75" s="135" t="str">
        <f t="shared" ca="1" si="31"/>
        <v>Declare if all smelter names have been provided in this survey response under the scope of products declared on the Declaration tab cell D93</v>
      </c>
      <c r="D75" s="317" t="str">
        <f t="shared" si="32"/>
        <v>Click here to answer question 6 for specified mineral</v>
      </c>
      <c r="E75" s="16"/>
      <c r="F75" s="83">
        <f t="shared" si="33"/>
        <v>1</v>
      </c>
      <c r="G75" s="61">
        <f t="shared" si="34"/>
        <v>1</v>
      </c>
      <c r="H75" s="62">
        <f t="shared" si="35"/>
        <v>1</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79" t="str">
        <f>Declaration!B94</f>
        <v>Mica(*)</v>
      </c>
      <c r="B76" s="78">
        <f>Declaration!D94</f>
        <v>0</v>
      </c>
      <c r="C76" s="135" t="str">
        <f t="shared" ca="1" si="31"/>
        <v>Declare if all smelter names have been provided in this survey response under the scope of products declared on the Declaration tab cell D94</v>
      </c>
      <c r="D76" s="317" t="str">
        <f t="shared" si="32"/>
        <v>Click here to answer question 6 for specified mineral</v>
      </c>
      <c r="E76" s="16"/>
      <c r="F76" s="83">
        <f t="shared" si="33"/>
        <v>1</v>
      </c>
      <c r="G76" s="61">
        <f t="shared" si="34"/>
        <v>1</v>
      </c>
      <c r="H76" s="62">
        <f t="shared" si="35"/>
        <v>1</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Nickel(*)</v>
      </c>
      <c r="B77" s="78">
        <f>Declaration!D95</f>
        <v>0</v>
      </c>
      <c r="C77" s="135" t="str">
        <f t="shared" ca="1" si="31"/>
        <v>Declare if all smelter names have been provided in this survey response under the scope of products declared on the Declaration tab cell D95</v>
      </c>
      <c r="D77" s="317" t="str">
        <f t="shared" si="32"/>
        <v>Click here to answer question 6 for specified mineral</v>
      </c>
      <c r="E77" s="16"/>
      <c r="F77" s="83">
        <f t="shared" si="33"/>
        <v>1</v>
      </c>
      <c r="G77" s="61">
        <f t="shared" si="34"/>
        <v>1</v>
      </c>
      <c r="H77" s="62">
        <f t="shared" si="35"/>
        <v>1</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Declare if all applicable specified mineral smelter information has been provided on Declaration tab cell D102</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f>Declaration!D103</f>
        <v>0</v>
      </c>
      <c r="C84" s="135" t="str">
        <f t="shared" ca="1" si="36"/>
        <v>Declare if all applicable specified mineral smelter information has been provided on Declaration tab cell D103</v>
      </c>
      <c r="D84" s="317" t="str">
        <f t="shared" ref="D84:D88" si="39">IF(H84=1,"Click here to answer question 7 for specified mineral","")</f>
        <v>Click here to answer question 7 for specified mineral</v>
      </c>
      <c r="E84" s="16" t="s">
        <v>15</v>
      </c>
      <c r="F84" s="83">
        <f t="shared" ref="F84:F88" si="40">F73</f>
        <v>1</v>
      </c>
      <c r="G84" s="61">
        <f t="shared" ref="G84:G88" si="41">IF(B84=0,1,0)</f>
        <v>1</v>
      </c>
      <c r="H84" s="62">
        <f t="shared" ref="H84:H88" si="42">F84*G84</f>
        <v>1</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Declare if all applicable specified mineral smelter information has been provided on Declaration tab cell D104</v>
      </c>
      <c r="D85" s="317" t="str">
        <f t="shared" si="39"/>
        <v>Click here to answer question 7 for specified mineral</v>
      </c>
      <c r="E85" s="16"/>
      <c r="F85" s="83">
        <f t="shared" si="40"/>
        <v>1</v>
      </c>
      <c r="G85" s="61">
        <f t="shared" si="41"/>
        <v>1</v>
      </c>
      <c r="H85" s="62">
        <f t="shared" si="42"/>
        <v>1</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Declare if all applicable specified mineral smelter information has been provided on Declaration tab cell D105</v>
      </c>
      <c r="D86" s="317" t="str">
        <f t="shared" si="39"/>
        <v>Click here to answer question 7 for specified mineral</v>
      </c>
      <c r="E86" s="16"/>
      <c r="F86" s="83">
        <f t="shared" si="40"/>
        <v>1</v>
      </c>
      <c r="G86" s="61">
        <f t="shared" si="41"/>
        <v>1</v>
      </c>
      <c r="H86" s="62">
        <f t="shared" si="42"/>
        <v>1</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Declare if all applicable specified mineral smelter information has been provided on Declaration tab cell D106</v>
      </c>
      <c r="D87" s="317" t="str">
        <f t="shared" si="39"/>
        <v>Click here to answer question 7 for specified mineral</v>
      </c>
      <c r="E87" s="16"/>
      <c r="F87" s="83">
        <f t="shared" si="40"/>
        <v>1</v>
      </c>
      <c r="G87" s="61">
        <f t="shared" si="41"/>
        <v>1</v>
      </c>
      <c r="H87" s="62">
        <f t="shared" si="42"/>
        <v>1</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f>Declaration!D107</f>
        <v>0</v>
      </c>
      <c r="C88" s="135" t="str">
        <f t="shared" ca="1" si="36"/>
        <v>Declare if all applicable specified mineral smelter information has been provided on Declaration tab cell D107</v>
      </c>
      <c r="D88" s="317" t="str">
        <f t="shared" si="39"/>
        <v>Click here to answer question 7 for specified mineral</v>
      </c>
      <c r="E88" s="16"/>
      <c r="F88" s="83">
        <f t="shared" si="40"/>
        <v>1</v>
      </c>
      <c r="G88" s="61">
        <f t="shared" si="41"/>
        <v>1</v>
      </c>
      <c r="H88" s="62">
        <f t="shared" si="42"/>
        <v>1</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Answer if your company has a responsible minerals sourcing policy on the Declaration tab cell D115</v>
      </c>
      <c r="D94" s="318" t="str">
        <f>IF(H94=1,"Click here to answer question (A)","")</f>
        <v>Click here to answer question (A)</v>
      </c>
      <c r="E94" s="16" t="s">
        <v>15</v>
      </c>
      <c r="F94" s="83">
        <f>IF(SUM(F$39:F$48)=0,0,1)</f>
        <v>1</v>
      </c>
      <c r="G94" s="61">
        <f t="shared" si="14"/>
        <v>1</v>
      </c>
      <c r="H94" s="62">
        <f t="shared" si="15"/>
        <v>1</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f>Declaration!D117</f>
        <v>0</v>
      </c>
      <c r="C95" s="135" t="str">
        <f ca="1">IF(H95=1,J95,I95)</f>
        <v>Answer if your company has made your responsible minerals sourcing policy publically available on your website on the Declaration tab cell D117</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19" t="str">
        <f>IF(H98=1,"Click here to answer question (C)","")</f>
        <v>Click here to answer question (C)</v>
      </c>
      <c r="E98" s="16"/>
      <c r="F98" s="83">
        <f>F39</f>
        <v>1</v>
      </c>
      <c r="G98" s="61">
        <f t="shared" si="14"/>
        <v>1</v>
      </c>
      <c r="H98" s="62">
        <f t="shared" si="15"/>
        <v>1</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19" t="str">
        <f>IF(H99=1,"Click here to answer question (C)","")</f>
        <v>Click here to answer question (C)</v>
      </c>
      <c r="E99" s="16"/>
      <c r="F99" s="83">
        <f t="shared" ref="F99:F103" si="45">F40</f>
        <v>1</v>
      </c>
      <c r="G99" s="61">
        <f t="shared" si="14"/>
        <v>1</v>
      </c>
      <c r="H99" s="62">
        <f t="shared" si="15"/>
        <v>1</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D122</v>
      </c>
      <c r="D100" s="319" t="str">
        <f t="shared" ref="D100:D103" si="46">IF(H100=1,"Click here to answer question (C)","")</f>
        <v>Click here to answer question (C)</v>
      </c>
      <c r="E100" s="16"/>
      <c r="F100" s="83">
        <f t="shared" si="45"/>
        <v>1</v>
      </c>
      <c r="G100" s="61">
        <f t="shared" ref="G100:G103" si="47">IF(B100=0,1,0)</f>
        <v>1</v>
      </c>
      <c r="H100" s="62">
        <f t="shared" ref="H100:H103" si="48">F100*G100</f>
        <v>1</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D123</v>
      </c>
      <c r="D101" s="319" t="str">
        <f t="shared" si="46"/>
        <v>Click here to answer question (C)</v>
      </c>
      <c r="E101" s="16"/>
      <c r="F101" s="83">
        <f t="shared" si="45"/>
        <v>1</v>
      </c>
      <c r="G101" s="61">
        <f t="shared" si="47"/>
        <v>1</v>
      </c>
      <c r="H101" s="62">
        <f t="shared" si="48"/>
        <v>1</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D124</v>
      </c>
      <c r="D102" s="319" t="str">
        <f t="shared" si="46"/>
        <v>Click here to answer question (C)</v>
      </c>
      <c r="E102" s="16"/>
      <c r="F102" s="83">
        <f t="shared" si="45"/>
        <v>1</v>
      </c>
      <c r="G102" s="61">
        <f t="shared" si="47"/>
        <v>1</v>
      </c>
      <c r="H102" s="62">
        <f t="shared" si="48"/>
        <v>1</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19" t="str">
        <f t="shared" si="46"/>
        <v>Click here to answer question (C)</v>
      </c>
      <c r="E103" s="16"/>
      <c r="F103" s="83">
        <f t="shared" si="45"/>
        <v>1</v>
      </c>
      <c r="G103" s="61">
        <f t="shared" si="47"/>
        <v>1</v>
      </c>
      <c r="H103" s="62">
        <f t="shared" si="48"/>
        <v>1</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Answer if you have implemented due diligence measures for responsible sourcing on Declaration tab cell D131</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Answer if you conduct specified mineral(s) supply chain surveys on the declaration tab cell D133</v>
      </c>
      <c r="D109" s="319" t="str">
        <f>IF(H109=1,"Click here to answer question (E)","")</f>
        <v>Click here to answer question (E)</v>
      </c>
      <c r="E109" s="16" t="s">
        <v>15</v>
      </c>
      <c r="F109" s="83">
        <f t="shared" si="43"/>
        <v>1</v>
      </c>
      <c r="G109" s="61">
        <f>IF(B109=0,1,0)</f>
        <v>1</v>
      </c>
      <c r="H109" s="62">
        <f t="shared" si="15"/>
        <v>1</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f>Declaration!D135</f>
        <v>0</v>
      </c>
      <c r="C110" s="135" t="str">
        <f t="shared" ca="1" si="44"/>
        <v>Answer if you verify responses from your suppliers against your company's expectations on Declaration tab cell D135</v>
      </c>
      <c r="D110" s="319" t="str">
        <f>IF(H110=1,"Click here to answer question (F)","")</f>
        <v>Click here to answer question (F)</v>
      </c>
      <c r="E110" s="16" t="s">
        <v>15</v>
      </c>
      <c r="F110" s="83">
        <f t="shared" si="43"/>
        <v>1</v>
      </c>
      <c r="G110" s="61">
        <f>IF(B110=0,1,0)</f>
        <v>1</v>
      </c>
      <c r="H110" s="62">
        <f t="shared" si="15"/>
        <v>1</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f>Declaration!D137</f>
        <v>0</v>
      </c>
      <c r="C111" s="135" t="str">
        <f t="shared" ca="1" si="44"/>
        <v>Answer if your verification process includes corrective action management on Declaration tab cell D137</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1</v>
      </c>
    </row>
    <row r="115" spans="1:12" ht="41.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1</v>
      </c>
    </row>
    <row r="116" spans="1:12" ht="41.5" customHeight="1">
      <c r="A116" s="134" t="str">
        <f>Declaration!AA14</f>
        <v>Graphite</v>
      </c>
      <c r="B116" s="78"/>
      <c r="C116" s="135" t="str">
        <f t="shared" ca="1" si="49"/>
        <v>Provide list of specified mineral smelters contributing material to supply chain on Smelter List tab</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List'!AB$5:AB$2504,A116)&gt;0),0,1)</f>
        <v>1</v>
      </c>
      <c r="H116" s="62">
        <f t="shared" ref="H116:H119" si="53">F116*G116</f>
        <v>1</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1</v>
      </c>
    </row>
    <row r="117" spans="1:12" ht="41.5" customHeight="1">
      <c r="A117" s="134" t="str">
        <f>Declaration!AA15</f>
        <v>Lithium</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List'!AB$5:AB$2504,A117)&gt;0),0,1)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1</v>
      </c>
    </row>
    <row r="118" spans="1:12" ht="41.5" customHeight="1">
      <c r="A118" s="134" t="str">
        <f>Declaration!AA16</f>
        <v>Mica</v>
      </c>
      <c r="B118" s="78"/>
      <c r="C118" s="135" t="str">
        <f t="shared" ca="1" si="49"/>
        <v>Provide list of specified mineral smelters contributing material to supply chain on Smelter List tab</v>
      </c>
      <c r="D118" s="376" t="str">
        <f t="shared" si="51"/>
        <v>Click here to provide smelter information</v>
      </c>
      <c r="E118" s="16"/>
      <c r="F118" s="83">
        <f t="shared" si="52"/>
        <v>1</v>
      </c>
      <c r="G118" s="61">
        <f>IF(AND(COUNTIF(SmelterIdetifiedForMetal,A118)&gt;0,COUNTIF('Smelter List'!AB$5:AB$2504,A118)&gt;0),0,1)</f>
        <v>1</v>
      </c>
      <c r="H118" s="62">
        <f t="shared" si="53"/>
        <v>1</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1</v>
      </c>
    </row>
    <row r="119" spans="1:12" ht="41.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1</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68</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Gavin Wu</cp:lastModifiedBy>
  <cp:revision/>
  <dcterms:created xsi:type="dcterms:W3CDTF">2010-06-21T21:00:23Z</dcterms:created>
  <dcterms:modified xsi:type="dcterms:W3CDTF">2025-10-17T15:29:11Z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